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🏠 Start Here" sheetId="1" state="visible" r:id="rId3"/>
    <sheet name="📋 Quick Calculator" sheetId="2" state="visible" r:id="rId4"/>
    <sheet name="📊 Results Dashboard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<sst xmlns="http://schemas.openxmlformats.org/spreadsheetml/2006/main" count="107" uniqueCount="106">
  <si>
    <t xml:space="preserve">WESTERN PRAIRIE ANALYTICS</t>
  </si>
  <si>
    <t xml:space="preserve">College ROI Calculator  —  Free Edition</t>
  </si>
  <si>
    <t xml:space="preserve">WHAT THIS TOOL DOES</t>
  </si>
  <si>
    <t xml:space="preserve">📌  Enter your school cost and salary expectations</t>
  </si>
  <si>
    <t xml:space="preserve">📊  Get an instant estimate of your degree's financial value</t>
  </si>
  <si>
    <t xml:space="preserve">💡  See if college is likely to pay off for your situation</t>
  </si>
  <si>
    <t xml:space="preserve">⚡  Takes less than 2 minutes to use</t>
  </si>
  <si>
    <t xml:space="preserve">HOW TO USE — 3 EASY STEPS</t>
  </si>
  <si>
    <t xml:space="preserve">STEP 1 →</t>
  </si>
  <si>
    <t xml:space="preserve">Click the  📋 Quick Calculator  tab below</t>
  </si>
  <si>
    <t xml:space="preserve">STEP 2 →</t>
  </si>
  <si>
    <t xml:space="preserve">Fill in the yellow highlighted cells — those are your inputs</t>
  </si>
  <si>
    <t xml:space="preserve">STEP 3 →</t>
  </si>
  <si>
    <t xml:space="preserve">Click the  📊 Results Dashboard  tab to see your results</t>
  </si>
  <si>
    <t xml:space="preserve">INPUT GUIDE  —  What You'll Need to Enter</t>
  </si>
  <si>
    <t xml:space="preserve">  Annual Tuition ($)</t>
  </si>
  <si>
    <t xml:space="preserve">Your school's tuition per year — find it on the school's website</t>
  </si>
  <si>
    <t xml:space="preserve">  Years in School</t>
  </si>
  <si>
    <t xml:space="preserve">Typically 4 for a bachelor's, 2 for a trade / associate degree</t>
  </si>
  <si>
    <t xml:space="preserve">  Living Expenses/yr ($)</t>
  </si>
  <si>
    <t xml:space="preserve">Room, board, food — on-campus or estimated off-campus</t>
  </si>
  <si>
    <t xml:space="preserve">  Expected Starting Salary ($)</t>
  </si>
  <si>
    <t xml:space="preserve">Look up average starting pay for your major on BLS.gov or LinkedIn</t>
  </si>
  <si>
    <t xml:space="preserve">  Annual Salary Growth Rate</t>
  </si>
  <si>
    <t xml:space="preserve">How fast your pay grows each year — 3–5% is typical</t>
  </si>
  <si>
    <t xml:space="preserve">  Alt. Starting Salary ($)</t>
  </si>
  <si>
    <t xml:space="preserve">What you'd earn immediately without college (entry-level work)</t>
  </si>
  <si>
    <t xml:space="preserve">  Alt. Salary Growth Rate</t>
  </si>
  <si>
    <t xml:space="preserve">How fast that alternative career grows — often 1–2%</t>
  </si>
  <si>
    <t xml:space="preserve">ABOUT WESTERN PRAIRIE ANALYTICS</t>
  </si>
  <si>
    <t xml:space="preserve">Western Prairie Analytics builds institutional-quality financial analysis tools for everyday decision-makers. Our models use the same frameworks used by investment professionals — simplified so anyone can use them.</t>
  </si>
  <si>
    <t xml:space="preserve">🔓  UPGRADE TO THE PRO VERSION</t>
  </si>
  <si>
    <t xml:space="preserve">✅  Full 47-year Lifetime Financial Projection with annual cash flows</t>
  </si>
  <si>
    <t xml:space="preserve">✅  Advanced NPV &amp; IRR analysis — true time-value-of-money calculations</t>
  </si>
  <si>
    <t xml:space="preserve">✅  500-Trial Monte Carlo Simulation — know your probability of positive ROI</t>
  </si>
  <si>
    <t xml:space="preserve">✅  10-Major Comparison Engine — rank degrees side by side by financial return</t>
  </si>
  <si>
    <t xml:space="preserve">✅  Student Loan Amortization Model — full 30-year repayment schedule</t>
  </si>
  <si>
    <t xml:space="preserve">✅  5-Scenario Comparison — Harvard vs. State U vs. Trade School vs. No College</t>
  </si>
  <si>
    <t xml:space="preserve">✅  Sensitivity Analysis — see how tuition, salary, and interest rate affect your ROI</t>
  </si>
  <si>
    <t xml:space="preserve">✅  Professional Decision Dashboard — present-ready output for advisors &amp; students</t>
  </si>
  <si>
    <t xml:space="preserve">✅  Career Risk Module — stress test earnings with unemployment &amp; career switch risk</t>
  </si>
  <si>
    <t xml:space="preserve">"Unlock the full Western Prairie Analytics College ROI Engine — advanced financial modeling, detailed loan analysis, scenario testing, and professional decision dashboards."</t>
  </si>
  <si>
    <t xml:space="preserve">Western Prairie Analytics  |  Free Edition  |  westernprairie.com</t>
  </si>
  <si>
    <t xml:space="preserve">WESTERN PRAIRIE ANALYTICS  |  Quick ROI Calculator</t>
  </si>
  <si>
    <t xml:space="preserve">Enter your numbers in the yellow cells below  —  results update automatically</t>
  </si>
  <si>
    <t xml:space="preserve">  SECTION 1  —  Your Education Costs</t>
  </si>
  <si>
    <t xml:space="preserve">Annual Tuition ($)</t>
  </si>
  <si>
    <t xml:space="preserve">Check your school's website</t>
  </si>
  <si>
    <t xml:space="preserve">Years in School</t>
  </si>
  <si>
    <t xml:space="preserve">4 = bachelor's, 2 = trade/associate</t>
  </si>
  <si>
    <t xml:space="preserve">Annual Living Expenses ($)</t>
  </si>
  <si>
    <t xml:space="preserve">Room, board, food per year</t>
  </si>
  <si>
    <t xml:space="preserve">  ➜  Total Education Cost (est.)</t>
  </si>
  <si>
    <t xml:space="preserve">  SECTION 2  —  Your College Career Outcome</t>
  </si>
  <si>
    <t xml:space="preserve">Expected Starting Salary ($)</t>
  </si>
  <si>
    <t xml:space="preserve">Look up your major on BLS.gov</t>
  </si>
  <si>
    <t xml:space="preserve">Annual Salary Growth Rate</t>
  </si>
  <si>
    <t xml:space="preserve">3–5% is typical for most careers</t>
  </si>
  <si>
    <t xml:space="preserve">Unemployment Adjustment</t>
  </si>
  <si>
    <t xml:space="preserve">Likelihood of gaps in employment</t>
  </si>
  <si>
    <t xml:space="preserve">  ➜  Salary at Year 10 ($)</t>
  </si>
  <si>
    <t xml:space="preserve">  ➜  Salary at Year 20 ($)</t>
  </si>
  <si>
    <t xml:space="preserve">  SECTION 3  —  Alternative Path (No College)</t>
  </si>
  <si>
    <t xml:space="preserve">Alt. Starting Salary ($)</t>
  </si>
  <si>
    <t xml:space="preserve">Entry-level work without a degree</t>
  </si>
  <si>
    <t xml:space="preserve">Alt. Salary Growth Rate</t>
  </si>
  <si>
    <t xml:space="preserve">Typically grows slower than a degree career</t>
  </si>
  <si>
    <t xml:space="preserve">Alt. Unemployment Adj.</t>
  </si>
  <si>
    <t xml:space="preserve">Higher for non-degree workers — 5–8% typical</t>
  </si>
  <si>
    <t xml:space="preserve">  ➜  Alt. Salary at Year 10 ($)</t>
  </si>
  <si>
    <t xml:space="preserve">  SECTION 4  —  Financial Assumptions  (defaults are fine)</t>
  </si>
  <si>
    <t xml:space="preserve">Discount Rate (Time Value of Money)</t>
  </si>
  <si>
    <t xml:space="preserve">7% = avg market return; don't change unless you know what this is</t>
  </si>
  <si>
    <t xml:space="preserve">Career Length (Years After School)</t>
  </si>
  <si>
    <t xml:space="preserve">Typically 40 years of work life</t>
  </si>
  <si>
    <t xml:space="preserve">  AUTO-CALCULATED SUMMARY</t>
  </si>
  <si>
    <t xml:space="preserve">  📚  Total Education Investment ($)</t>
  </si>
  <si>
    <t xml:space="preserve">  💼  Est. Lifetime Earnings — With Degree ($)</t>
  </si>
  <si>
    <t xml:space="preserve">  🏃  Est. Lifetime Earnings — Without Degree ($)</t>
  </si>
  <si>
    <t xml:space="preserve">  📈  Lifetime Earnings Advantage ($)</t>
  </si>
  <si>
    <t xml:space="preserve">  🎯  Break-Even (Years After Graduation)</t>
  </si>
  <si>
    <t xml:space="preserve">→  See the  📊 Results Dashboard  tab for charts and visual breakdown</t>
  </si>
  <si>
    <t xml:space="preserve">Western Prairie Analytics  |  Free Edition  —  Upgrade for full 47-yr projection, loan model &amp; Monte Carlo</t>
  </si>
  <si>
    <t xml:space="preserve">WESTERN PRAIRIE ANALYTICS  |  Results Dashboard</t>
  </si>
  <si>
    <t xml:space="preserve">Your personalized college ROI summary  —  all numbers pull from the Quick Calculator</t>
  </si>
  <si>
    <t xml:space="preserve">KEY METRICS AT A GLANCE</t>
  </si>
  <si>
    <t xml:space="preserve">TOTAL EDUCATION COST</t>
  </si>
  <si>
    <t xml:space="preserve">LIFETIME EARNINGS w/ DEGREE</t>
  </si>
  <si>
    <t xml:space="preserve">LIFETIME EARNINGS w/o DEGREE</t>
  </si>
  <si>
    <t xml:space="preserve">LIFETIME ADVANTAGE</t>
  </si>
  <si>
    <t xml:space="preserve">BREAK-EVEN (YRS AFTER GRAD)</t>
  </si>
  <si>
    <t xml:space="preserve">STARTING SALARY</t>
  </si>
  <si>
    <t xml:space="preserve">SALARY at YEAR 10</t>
  </si>
  <si>
    <t xml:space="preserve">SALARY at YEAR 20</t>
  </si>
  <si>
    <t xml:space="preserve">  LIFETIME EARNINGS COMPARISON</t>
  </si>
  <si>
    <t xml:space="preserve">  SALARY TRAJECTORY: Degree vs. No Degree</t>
  </si>
  <si>
    <t xml:space="preserve">Year</t>
  </si>
  <si>
    <t xml:space="preserve">🔓  WANT DEEPER ANALYSIS?  Upgrade to Western Prairie Analytics Pro</t>
  </si>
  <si>
    <t xml:space="preserve">The Pro version includes: full 47-yr cash flow projections  •  loan amortization model  •  500-trial Monte Carlo simulation  •  10-major comparison engine  •  sensitivity analysis  •  professional decision dashboards  |  westernprairie.com</t>
  </si>
  <si>
    <t xml:space="preserve">Western Prairie Analytics  |  Free Edition  |  All values are estimates for educational purposes.</t>
  </si>
  <si>
    <t xml:space="preserve">Path</t>
  </si>
  <si>
    <t xml:space="preserve">Estimated Lifetime Earnings</t>
  </si>
  <si>
    <t xml:space="preserve">With Degree</t>
  </si>
  <si>
    <t xml:space="preserve">Without Degree</t>
  </si>
  <si>
    <t xml:space="preserve">Salary With Degree</t>
  </si>
  <si>
    <t xml:space="preserve">Salary Without Degree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</si>
</sst>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\$#,##0"/>
    <numFmt numFmtId="166" formatCode="0"/>
    <numFmt numFmtId="167" formatCode="0.0%"/>
    <numFmt numFmtId="168" formatCode="General"/>
    <numFmt numFmtId="169" formatCode="[$$-409]#,##0.00;[RED]\-[$$-409]#,##0.00"/>
  </numFmts>
  <fonts count="3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C9A84C"/>
      <name val="Arial"/>
      <family val="0"/>
      <charset val="1"/>
    </font>
    <font>
      <i val="true"/>
      <sz val="13"/>
      <color rgb="FFFFFFFF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11"/>
      <color rgb="FF4A4A4A"/>
      <name val="Arial"/>
      <family val="0"/>
      <charset val="1"/>
    </font>
    <font>
      <b val="true"/>
      <sz val="11"/>
      <color rgb="FF1B3A5C"/>
      <name val="Arial"/>
      <family val="0"/>
      <charset val="1"/>
    </font>
    <font>
      <b val="true"/>
      <sz val="10"/>
      <color rgb="FF1B3A5C"/>
      <name val="Arial"/>
      <family val="0"/>
      <charset val="1"/>
    </font>
    <font>
      <sz val="10"/>
      <color rgb="FF4A4A4A"/>
      <name val="Arial"/>
      <family val="0"/>
      <charset val="1"/>
    </font>
    <font>
      <b val="true"/>
      <sz val="12"/>
      <color rgb="FF1B3A5C"/>
      <name val="Arial"/>
      <family val="0"/>
      <charset val="1"/>
    </font>
    <font>
      <b val="true"/>
      <i val="true"/>
      <sz val="10"/>
      <color rgb="FF1B3A5C"/>
      <name val="Arial"/>
      <family val="0"/>
      <charset val="1"/>
    </font>
    <font>
      <i val="true"/>
      <sz val="9"/>
      <color rgb="FF999999"/>
      <name val="Arial"/>
      <family val="0"/>
      <charset val="1"/>
    </font>
    <font>
      <b val="true"/>
      <sz val="16"/>
      <color rgb="FFC9A84C"/>
      <name val="Arial"/>
      <family val="0"/>
      <charset val="1"/>
    </font>
    <font>
      <i val="true"/>
      <sz val="10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i val="true"/>
      <sz val="9"/>
      <color rgb="FF888888"/>
      <name val="Arial"/>
      <family val="0"/>
      <charset val="1"/>
    </font>
    <font>
      <b val="true"/>
      <sz val="10"/>
      <color rgb="FF1A7A3C"/>
      <name val="Arial"/>
      <family val="0"/>
      <charset val="1"/>
    </font>
    <font>
      <b val="true"/>
      <sz val="11"/>
      <color rgb="FFC9A84C"/>
      <name val="Arial"/>
      <family val="0"/>
      <charset val="1"/>
    </font>
    <font>
      <i val="true"/>
      <sz val="10"/>
      <color rgb="FF1B3A5C"/>
      <name val="Arial"/>
      <family val="0"/>
      <charset val="1"/>
    </font>
    <font>
      <i val="true"/>
      <sz val="8"/>
      <color rgb="FF999999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14"/>
      <color rgb="FF1B3A5C"/>
      <name val="Arial"/>
      <family val="0"/>
      <charset val="1"/>
    </font>
    <font>
      <b val="true"/>
      <sz val="13"/>
      <color rgb="FF1B3A5C"/>
      <name val="Arial"/>
      <family val="0"/>
      <charset val="1"/>
    </font>
    <font>
      <sz val="9"/>
      <color rgb="FF4A4A4A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1B3A5C"/>
        <bgColor rgb="FF333399"/>
      </patternFill>
    </fill>
    <fill>
      <patternFill patternType="solid">
        <fgColor rgb="FF0D1B2A"/>
        <bgColor rgb="FF000000"/>
      </patternFill>
    </fill>
    <fill>
      <patternFill patternType="solid">
        <fgColor rgb="FFF5F5F5"/>
        <bgColor rgb="FFF9F9F9"/>
      </patternFill>
    </fill>
    <fill>
      <patternFill patternType="solid">
        <fgColor rgb="FFFFFFFF"/>
        <bgColor rgb="FFF9F9F9"/>
      </patternFill>
    </fill>
    <fill>
      <patternFill patternType="solid">
        <fgColor rgb="FFFFF9C4"/>
        <bgColor rgb="FFFFF3CD"/>
      </patternFill>
    </fill>
    <fill>
      <patternFill patternType="solid">
        <fgColor rgb="FFFFF3CD"/>
        <bgColor rgb="FFFFF9C4"/>
      </patternFill>
    </fill>
    <fill>
      <patternFill patternType="solid">
        <fgColor rgb="FFFFFDE7"/>
        <bgColor rgb="FFF9F9F9"/>
      </patternFill>
    </fill>
    <fill>
      <patternFill patternType="solid">
        <fgColor rgb="FFC9A84C"/>
        <bgColor rgb="FF999999"/>
      </patternFill>
    </fill>
    <fill>
      <patternFill patternType="solid">
        <fgColor rgb="FFF0FAF4"/>
        <bgColor rgb="FFF5F5F5"/>
      </patternFill>
    </fill>
    <fill>
      <patternFill patternType="solid">
        <fgColor rgb="FFE8F5E9"/>
        <bgColor rgb="FFF0FAF4"/>
      </patternFill>
    </fill>
    <fill>
      <patternFill patternType="solid">
        <fgColor rgb="FF1A7A3C"/>
        <bgColor rgb="FF008080"/>
      </patternFill>
    </fill>
    <fill>
      <patternFill patternType="solid">
        <fgColor rgb="FFE67E22"/>
        <bgColor rgb="FFFF808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/>
      <top/>
      <bottom/>
      <diagonal/>
    </border>
    <border diagonalUp="false" diagonalDown="false">
      <left style="thin">
        <color rgb="FFC9A84C"/>
      </left>
      <right style="thin">
        <color rgb="FFC9A84C"/>
      </right>
      <top style="thin">
        <color rgb="FFC9A84C"/>
      </top>
      <bottom style="thin">
        <color rgb="FFC9A84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7" fillId="5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0" fillId="4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4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5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5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5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4" borderId="0" xfId="0" applyFont="true" applyBorder="false" applyAlignment="true" applyProtection="false">
      <alignment horizontal="left" vertical="center" textRotation="0" wrapText="true" indent="1" shrinkToFit="false"/>
      <protection locked="true" hidden="false"/>
    </xf>
    <xf numFmtId="164" fontId="10" fillId="5" borderId="0" xfId="0" applyFont="true" applyBorder="false" applyAlignment="true" applyProtection="false">
      <alignment horizontal="left" vertical="center" textRotation="0" wrapText="true" indent="1" shrinkToFit="false"/>
      <protection locked="true" hidden="false"/>
    </xf>
    <xf numFmtId="164" fontId="6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4" borderId="0" xfId="0" applyFont="true" applyBorder="true" applyAlignment="true" applyProtection="false">
      <alignment horizontal="left" vertical="center" textRotation="0" wrapText="true" indent="2" shrinkToFit="false"/>
      <protection locked="true" hidden="false"/>
    </xf>
    <xf numFmtId="164" fontId="0" fillId="7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7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7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0" fillId="8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8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12" fillId="9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7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8" fillId="5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17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8" fillId="4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1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19" fillId="1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7" fontId="17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0" fillId="11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19" fillId="11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7" fontId="17" fillId="6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0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9" fillId="11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1" fillId="7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3" fillId="1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3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3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24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24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5" fillId="7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7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6" fillId="8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22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A7A3C"/>
      <rgbColor rgb="FF000080"/>
      <rgbColor rgb="FF808000"/>
      <rgbColor rgb="FF800080"/>
      <rgbColor rgb="FF008080"/>
      <rgbColor rgb="FFCCCCCC"/>
      <rgbColor rgb="FF878787"/>
      <rgbColor rgb="FF888888"/>
      <rgbColor rgb="FF993366"/>
      <rgbColor rgb="FFFFF9C4"/>
      <rgbColor rgb="FFE8F5E9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0FAF4"/>
      <rgbColor rgb="FFF5F5F5"/>
      <rgbColor rgb="FFFFF3CD"/>
      <rgbColor rgb="FFF9F9F9"/>
      <rgbColor rgb="FFFF99CC"/>
      <rgbColor rgb="FFCC99FF"/>
      <rgbColor rgb="FFFFFDE7"/>
      <rgbColor rgb="FF3366FF"/>
      <rgbColor rgb="FF33CCCC"/>
      <rgbColor rgb="FF99CC00"/>
      <rgbColor rgb="FFFFCC00"/>
      <rgbColor rgb="FFC9A84C"/>
      <rgbColor rgb="FFE67E22"/>
      <rgbColor rgb="FF4F81BD"/>
      <rgbColor rgb="FF999999"/>
      <rgbColor rgb="FF1B3A5C"/>
      <rgbColor rgb="FF339966"/>
      <rgbColor rgb="FF0D1B2A"/>
      <rgbColor rgb="FF333300"/>
      <rgbColor rgb="FF993300"/>
      <rgbColor rgb="FF993366"/>
      <rgbColor rgb="FF333399"/>
      <rgbColor rgb="FF4A4A4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Lifetime Earnings: Degree vs. No Degree (PV)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Pt>
            <c:idx val="0"/>
            <c:invertIfNegative val="0"/>
            <c:spPr>
              <a:solidFill>
                <a:srgbClr val="1a7a3c"/>
              </a:solidFill>
              <a:ln w="9360">
                <a:solidFill>
                  <a:srgbClr val="f9f9f9"/>
                </a:solidFill>
                <a:round/>
              </a:ln>
            </c:spPr>
          </c:dPt>
          <c:dPt>
            <c:idx val="1"/>
            <c:invertIfNegative val="0"/>
            <c:spPr>
              <a:solidFill>
                <a:srgbClr val="e67e22"/>
              </a:solidFill>
              <a:ln w="9360">
                <a:solidFill>
                  <a:srgbClr val="f9f9f9"/>
                </a:solidFill>
                <a:round/>
              </a:ln>
            </c:spPr>
          </c:dPt>
          <c:dLbls>
            <c:dLbl>
              <c:idx val="0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outEnd"/>
              <c:showLegendKey val="0"/>
              <c:showVal val="0"/>
              <c:showCatName val="0"/>
              <c:showSerName val="0"/>
              <c:showPercent val="0"/>
              <c:separator>; </c:separator>
            </c:dLbl>
            <c:dLbl>
              <c:idx val="1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outEnd"/>
              <c:showLegendKey val="0"/>
              <c:showVal val="0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'📊 Results Dashboard'!$A$56:$A$57</c:f>
              <c:strCache>
                <c:ptCount val="2"/>
                <c:pt idx="0">
                  <c:v>With Degree</c:v>
                </c:pt>
                <c:pt idx="1">
                  <c:v>Without Degree</c:v>
                </c:pt>
              </c:strCache>
            </c:strRef>
          </c:cat>
          <c:val>
            <c:numRef>
              <c:f>'📊 Results Dashboard'!$B$56:$B$57</c:f>
              <c:numCache>
                <c:formatCode>\$#,##0</c:formatCode>
                <c:ptCount val="2"/>
                <c:pt idx="0">
                  <c:v>1210585.99232613</c:v>
                </c:pt>
                <c:pt idx="1">
                  <c:v>561368.015180119</c:v>
                </c:pt>
              </c:numCache>
            </c:numRef>
          </c:val>
        </c:ser>
        <c:gapWidth val="150"/>
        <c:overlap val="0"/>
        <c:axId val="35778810"/>
        <c:axId val="943363"/>
      </c:barChart>
      <c:catAx>
        <c:axId val="3577881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43363"/>
        <c:crosses val="autoZero"/>
        <c:auto val="1"/>
        <c:lblAlgn val="ctr"/>
        <c:lblOffset val="100"/>
        <c:noMultiLvlLbl val="0"/>
      </c:catAx>
      <c:valAx>
        <c:axId val="943363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Lifetime Earnings ($)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$#,##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35778810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Annual Salary Over Career (Nominal)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'📊 Results Dashboard'!B60</c:f>
              <c:strCache>
                <c:ptCount val="1"/>
                <c:pt idx="0">
                  <c:v>Salary With Degree</c:v>
                </c:pt>
              </c:strCache>
            </c:strRef>
          </c:tx>
          <c:spPr>
            <a:solidFill>
              <a:srgbClr val="1b3a5c"/>
            </a:solidFill>
            <a:ln w="20160">
              <a:solidFill>
                <a:srgbClr val="1b3a5c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'📊 Results Dashboard'!$A$61:$A$69</c:f>
              <c:strCache>
                <c:ptCount val="9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</c:strCache>
            </c:strRef>
          </c:cat>
          <c:val>
            <c:numRef>
              <c:f>'📊 Results Dashboard'!$B$61:$B$69</c:f>
              <c:numCache>
                <c:formatCode>[$$-409]#,##0.00;[RED]\-[$$-409]#,##0.00</c:formatCode>
                <c:ptCount val="9"/>
                <c:pt idx="0">
                  <c:v>60000</c:v>
                </c:pt>
                <c:pt idx="1">
                  <c:v>71261.1783388125</c:v>
                </c:pt>
                <c:pt idx="2">
                  <c:v>84635.9256372673</c:v>
                </c:pt>
                <c:pt idx="3">
                  <c:v>100520.92984513</c:v>
                </c:pt>
                <c:pt idx="4">
                  <c:v>119387.331807951</c:v>
                </c:pt>
                <c:pt idx="5">
                  <c:v>141794.699056022</c:v>
                </c:pt>
                <c:pt idx="6">
                  <c:v>168407.622282158</c:v>
                </c:pt>
                <c:pt idx="7">
                  <c:v>200015.42675107</c:v>
                </c:pt>
                <c:pt idx="8">
                  <c:v>237555.583270361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'📊 Results Dashboard'!C60</c:f>
              <c:strCache>
                <c:ptCount val="1"/>
                <c:pt idx="0">
                  <c:v>Salary Without Degree</c:v>
                </c:pt>
              </c:strCache>
            </c:strRef>
          </c:tx>
          <c:spPr>
            <a:solidFill>
              <a:srgbClr val="e67e22"/>
            </a:solidFill>
            <a:ln w="20160">
              <a:solidFill>
                <a:srgbClr val="e67e22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'📊 Results Dashboard'!$A$61:$A$69</c:f>
              <c:strCache>
                <c:ptCount val="9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</c:strCache>
            </c:strRef>
          </c:cat>
          <c:val>
            <c:numRef>
              <c:f>'📊 Results Dashboard'!$C$61:$C$69</c:f>
              <c:numCache>
                <c:formatCode>[$$-409]#,##0.00;[RED]\-[$$-409]#,##0.00</c:formatCode>
                <c:ptCount val="9"/>
                <c:pt idx="0">
                  <c:v>34000</c:v>
                </c:pt>
                <c:pt idx="1">
                  <c:v>37538.7473088</c:v>
                </c:pt>
                <c:pt idx="2">
                  <c:v>41445.8102798218</c:v>
                </c:pt>
                <c:pt idx="3">
                  <c:v>45759.5235030204</c:v>
                </c:pt>
                <c:pt idx="4">
                  <c:v>50522.2114632641</c:v>
                </c:pt>
                <c:pt idx="5">
                  <c:v>55780.6038118008</c:v>
                </c:pt>
                <c:pt idx="6">
                  <c:v>61586.2938595141</c:v>
                </c:pt>
                <c:pt idx="7">
                  <c:v>67996.2447905235</c:v>
                </c:pt>
                <c:pt idx="8">
                  <c:v>75073.348562905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18608414"/>
        <c:axId val="6231652"/>
      </c:lineChart>
      <c:catAx>
        <c:axId val="1860841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Years After Start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6231652"/>
        <c:crosses val="autoZero"/>
        <c:auto val="1"/>
        <c:lblAlgn val="ctr"/>
        <c:lblOffset val="100"/>
        <c:noMultiLvlLbl val="0"/>
      </c:catAx>
      <c:valAx>
        <c:axId val="6231652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Annual Salary ($)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[$$-409]#,##0.00;[RED]\-[$$-409]#,##0.0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18608414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19</xdr:row>
      <xdr:rowOff>0</xdr:rowOff>
    </xdr:from>
    <xdr:to>
      <xdr:col>5</xdr:col>
      <xdr:colOff>1122480</xdr:colOff>
      <xdr:row>41</xdr:row>
      <xdr:rowOff>90360</xdr:rowOff>
    </xdr:to>
    <xdr:graphicFrame>
      <xdr:nvGraphicFramePr>
        <xdr:cNvPr id="0" name="Chart 1"/>
        <xdr:cNvGraphicFramePr/>
      </xdr:nvGraphicFramePr>
      <xdr:xfrm>
        <a:off x="141120" y="4238640"/>
        <a:ext cx="6479280" cy="431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0</xdr:colOff>
      <xdr:row>36</xdr:row>
      <xdr:rowOff>0</xdr:rowOff>
    </xdr:from>
    <xdr:to>
      <xdr:col>5</xdr:col>
      <xdr:colOff>1122480</xdr:colOff>
      <xdr:row>53</xdr:row>
      <xdr:rowOff>8640</xdr:rowOff>
    </xdr:to>
    <xdr:graphicFrame>
      <xdr:nvGraphicFramePr>
        <xdr:cNvPr id="1" name="Chart 2"/>
        <xdr:cNvGraphicFramePr/>
      </xdr:nvGraphicFramePr>
      <xdr:xfrm>
        <a:off x="141120" y="7515360"/>
        <a:ext cx="6479280" cy="359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8"/>
    <col collapsed="false" customWidth="true" hidden="false" outlineLevel="0" max="3" min="3" style="1" width="48"/>
    <col collapsed="false" customWidth="true" hidden="false" outlineLevel="0" max="4" min="4" style="1" width="28"/>
    <col collapsed="false" customWidth="true" hidden="false" outlineLevel="0" max="5" min="5" style="1" width="2"/>
  </cols>
  <sheetData>
    <row r="1" customFormat="false" ht="7.5" hidden="false" customHeight="true" outlineLevel="0" collapsed="false"/>
    <row r="2" customFormat="false" ht="13.5" hidden="false" customHeight="true" outlineLevel="0" collapsed="false">
      <c r="A2" s="2"/>
      <c r="B2" s="2"/>
      <c r="C2" s="2"/>
      <c r="D2" s="2"/>
      <c r="E2" s="2"/>
    </row>
    <row r="3" customFormat="false" ht="30" hidden="false" customHeight="true" outlineLevel="0" collapsed="false">
      <c r="A3" s="2"/>
      <c r="B3" s="3" t="s">
        <v>0</v>
      </c>
      <c r="C3" s="3"/>
      <c r="D3" s="3"/>
      <c r="E3" s="2"/>
    </row>
    <row r="4" customFormat="false" ht="13.5" hidden="false" customHeight="true" outlineLevel="0" collapsed="false">
      <c r="A4" s="2"/>
      <c r="B4" s="2"/>
      <c r="C4" s="2"/>
      <c r="D4" s="2"/>
      <c r="E4" s="2"/>
    </row>
    <row r="5" customFormat="false" ht="25.5" hidden="false" customHeight="true" outlineLevel="0" collapsed="false">
      <c r="A5" s="2"/>
      <c r="B5" s="4" t="s">
        <v>1</v>
      </c>
      <c r="C5" s="4"/>
      <c r="D5" s="4"/>
      <c r="E5" s="2"/>
    </row>
    <row r="6" customFormat="false" ht="13.5" hidden="false" customHeight="true" outlineLevel="0" collapsed="false">
      <c r="A6" s="2"/>
      <c r="B6" s="2"/>
      <c r="C6" s="2"/>
      <c r="D6" s="2"/>
      <c r="E6" s="2"/>
    </row>
    <row r="7" customFormat="false" ht="9.75" hidden="false" customHeight="true" outlineLevel="0" collapsed="false">
      <c r="A7" s="2"/>
      <c r="B7" s="2"/>
      <c r="C7" s="2"/>
      <c r="D7" s="2"/>
      <c r="E7" s="2"/>
    </row>
    <row r="9" customFormat="false" ht="19.5" hidden="false" customHeight="true" outlineLevel="0" collapsed="false">
      <c r="A9" s="5"/>
      <c r="B9" s="6" t="s">
        <v>2</v>
      </c>
      <c r="C9" s="6"/>
      <c r="D9" s="6"/>
      <c r="E9" s="5"/>
    </row>
    <row r="10" customFormat="false" ht="18" hidden="false" customHeight="true" outlineLevel="0" collapsed="false">
      <c r="B10" s="7" t="s">
        <v>3</v>
      </c>
      <c r="C10" s="7"/>
      <c r="D10" s="7"/>
    </row>
    <row r="11" customFormat="false" ht="18" hidden="false" customHeight="true" outlineLevel="0" collapsed="false">
      <c r="B11" s="8" t="s">
        <v>4</v>
      </c>
      <c r="C11" s="8"/>
      <c r="D11" s="8"/>
    </row>
    <row r="12" customFormat="false" ht="18" hidden="false" customHeight="true" outlineLevel="0" collapsed="false">
      <c r="B12" s="7" t="s">
        <v>5</v>
      </c>
      <c r="C12" s="7"/>
      <c r="D12" s="7"/>
    </row>
    <row r="13" customFormat="false" ht="18" hidden="false" customHeight="true" outlineLevel="0" collapsed="false">
      <c r="B13" s="8" t="s">
        <v>6</v>
      </c>
      <c r="C13" s="8"/>
      <c r="D13" s="8"/>
    </row>
    <row r="15" customFormat="false" ht="19.5" hidden="false" customHeight="true" outlineLevel="0" collapsed="false">
      <c r="A15" s="5"/>
      <c r="B15" s="6" t="s">
        <v>7</v>
      </c>
      <c r="C15" s="6"/>
      <c r="D15" s="6"/>
      <c r="E15" s="5"/>
    </row>
    <row r="16" customFormat="false" ht="18" hidden="false" customHeight="true" outlineLevel="0" collapsed="false">
      <c r="A16" s="9"/>
      <c r="B16" s="10" t="s">
        <v>8</v>
      </c>
      <c r="C16" s="11" t="s">
        <v>9</v>
      </c>
      <c r="D16" s="9"/>
      <c r="E16" s="9"/>
    </row>
    <row r="17" customFormat="false" ht="18" hidden="false" customHeight="true" outlineLevel="0" collapsed="false">
      <c r="A17" s="12"/>
      <c r="B17" s="13" t="s">
        <v>10</v>
      </c>
      <c r="C17" s="14" t="s">
        <v>11</v>
      </c>
      <c r="D17" s="12"/>
      <c r="E17" s="12"/>
    </row>
    <row r="18" customFormat="false" ht="18" hidden="false" customHeight="true" outlineLevel="0" collapsed="false">
      <c r="A18" s="9"/>
      <c r="B18" s="10" t="s">
        <v>12</v>
      </c>
      <c r="C18" s="11" t="s">
        <v>13</v>
      </c>
      <c r="D18" s="9"/>
      <c r="E18" s="9"/>
    </row>
    <row r="20" customFormat="false" ht="19.5" hidden="false" customHeight="true" outlineLevel="0" collapsed="false">
      <c r="A20" s="5"/>
      <c r="B20" s="6" t="s">
        <v>14</v>
      </c>
      <c r="C20" s="6"/>
      <c r="D20" s="6"/>
      <c r="E20" s="5"/>
    </row>
    <row r="21" customFormat="false" ht="18" hidden="false" customHeight="true" outlineLevel="0" collapsed="false">
      <c r="A21" s="9"/>
      <c r="B21" s="15" t="s">
        <v>15</v>
      </c>
      <c r="C21" s="16" t="s">
        <v>16</v>
      </c>
      <c r="D21" s="9"/>
      <c r="E21" s="9"/>
    </row>
    <row r="22" customFormat="false" ht="18" hidden="false" customHeight="true" outlineLevel="0" collapsed="false">
      <c r="A22" s="12"/>
      <c r="B22" s="15" t="s">
        <v>17</v>
      </c>
      <c r="C22" s="17" t="s">
        <v>18</v>
      </c>
      <c r="D22" s="12"/>
      <c r="E22" s="12"/>
    </row>
    <row r="23" customFormat="false" ht="18" hidden="false" customHeight="true" outlineLevel="0" collapsed="false">
      <c r="A23" s="9"/>
      <c r="B23" s="15" t="s">
        <v>19</v>
      </c>
      <c r="C23" s="16" t="s">
        <v>20</v>
      </c>
      <c r="D23" s="9"/>
      <c r="E23" s="9"/>
    </row>
    <row r="24" customFormat="false" ht="18" hidden="false" customHeight="true" outlineLevel="0" collapsed="false">
      <c r="A24" s="12"/>
      <c r="B24" s="15" t="s">
        <v>21</v>
      </c>
      <c r="C24" s="17" t="s">
        <v>22</v>
      </c>
      <c r="D24" s="12"/>
      <c r="E24" s="12"/>
    </row>
    <row r="25" customFormat="false" ht="18" hidden="false" customHeight="true" outlineLevel="0" collapsed="false">
      <c r="A25" s="9"/>
      <c r="B25" s="15" t="s">
        <v>23</v>
      </c>
      <c r="C25" s="16" t="s">
        <v>24</v>
      </c>
      <c r="D25" s="9"/>
      <c r="E25" s="9"/>
    </row>
    <row r="26" customFormat="false" ht="18" hidden="false" customHeight="true" outlineLevel="0" collapsed="false">
      <c r="A26" s="12"/>
      <c r="B26" s="15" t="s">
        <v>25</v>
      </c>
      <c r="C26" s="17" t="s">
        <v>26</v>
      </c>
      <c r="D26" s="12"/>
      <c r="E26" s="12"/>
    </row>
    <row r="27" customFormat="false" ht="18" hidden="false" customHeight="true" outlineLevel="0" collapsed="false">
      <c r="A27" s="9"/>
      <c r="B27" s="15" t="s">
        <v>27</v>
      </c>
      <c r="C27" s="16" t="s">
        <v>28</v>
      </c>
      <c r="D27" s="9"/>
      <c r="E27" s="9"/>
    </row>
    <row r="29" customFormat="false" ht="19.5" hidden="false" customHeight="true" outlineLevel="0" collapsed="false">
      <c r="A29" s="2"/>
      <c r="B29" s="18" t="s">
        <v>29</v>
      </c>
      <c r="C29" s="18"/>
      <c r="D29" s="18"/>
      <c r="E29" s="2"/>
    </row>
    <row r="30" customFormat="false" ht="51.75" hidden="false" customHeight="true" outlineLevel="0" collapsed="false">
      <c r="B30" s="19" t="s">
        <v>30</v>
      </c>
      <c r="C30" s="19"/>
      <c r="D30" s="19"/>
    </row>
    <row r="32" customFormat="false" ht="19.5" hidden="false" customHeight="true" outlineLevel="0" collapsed="false">
      <c r="A32" s="20"/>
      <c r="B32" s="21" t="s">
        <v>31</v>
      </c>
      <c r="C32" s="21"/>
      <c r="D32" s="21"/>
      <c r="E32" s="20"/>
    </row>
    <row r="33" customFormat="false" ht="16.5" hidden="false" customHeight="true" outlineLevel="0" collapsed="false">
      <c r="A33" s="20"/>
      <c r="B33" s="22" t="s">
        <v>32</v>
      </c>
      <c r="C33" s="22"/>
      <c r="D33" s="22"/>
      <c r="E33" s="20"/>
    </row>
    <row r="34" customFormat="false" ht="16.5" hidden="false" customHeight="true" outlineLevel="0" collapsed="false">
      <c r="A34" s="23"/>
      <c r="B34" s="24" t="s">
        <v>33</v>
      </c>
      <c r="C34" s="24"/>
      <c r="D34" s="24"/>
      <c r="E34" s="23"/>
    </row>
    <row r="35" customFormat="false" ht="16.5" hidden="false" customHeight="true" outlineLevel="0" collapsed="false">
      <c r="A35" s="20"/>
      <c r="B35" s="22" t="s">
        <v>34</v>
      </c>
      <c r="C35" s="22"/>
      <c r="D35" s="22"/>
      <c r="E35" s="20"/>
    </row>
    <row r="36" customFormat="false" ht="16.5" hidden="false" customHeight="true" outlineLevel="0" collapsed="false">
      <c r="A36" s="23"/>
      <c r="B36" s="24" t="s">
        <v>35</v>
      </c>
      <c r="C36" s="24"/>
      <c r="D36" s="24"/>
      <c r="E36" s="23"/>
    </row>
    <row r="37" customFormat="false" ht="16.5" hidden="false" customHeight="true" outlineLevel="0" collapsed="false">
      <c r="A37" s="20"/>
      <c r="B37" s="22" t="s">
        <v>36</v>
      </c>
      <c r="C37" s="22"/>
      <c r="D37" s="22"/>
      <c r="E37" s="20"/>
    </row>
    <row r="38" customFormat="false" ht="16.5" hidden="false" customHeight="true" outlineLevel="0" collapsed="false">
      <c r="A38" s="23"/>
      <c r="B38" s="24" t="s">
        <v>37</v>
      </c>
      <c r="C38" s="24"/>
      <c r="D38" s="24"/>
      <c r="E38" s="23"/>
    </row>
    <row r="39" customFormat="false" ht="16.5" hidden="false" customHeight="true" outlineLevel="0" collapsed="false">
      <c r="A39" s="20"/>
      <c r="B39" s="22" t="s">
        <v>38</v>
      </c>
      <c r="C39" s="22"/>
      <c r="D39" s="22"/>
      <c r="E39" s="20"/>
    </row>
    <row r="40" customFormat="false" ht="16.5" hidden="false" customHeight="true" outlineLevel="0" collapsed="false">
      <c r="A40" s="23"/>
      <c r="B40" s="24" t="s">
        <v>39</v>
      </c>
      <c r="C40" s="24"/>
      <c r="D40" s="24"/>
      <c r="E40" s="23"/>
    </row>
    <row r="41" customFormat="false" ht="16.5" hidden="false" customHeight="true" outlineLevel="0" collapsed="false">
      <c r="A41" s="20"/>
      <c r="B41" s="22" t="s">
        <v>40</v>
      </c>
      <c r="C41" s="22"/>
      <c r="D41" s="22"/>
      <c r="E41" s="20"/>
    </row>
    <row r="42" customFormat="false" ht="27.75" hidden="false" customHeight="true" outlineLevel="0" collapsed="false">
      <c r="B42" s="25" t="s">
        <v>41</v>
      </c>
      <c r="C42" s="25"/>
      <c r="D42" s="25"/>
    </row>
    <row r="44" customFormat="false" ht="15.75" hidden="false" customHeight="true" outlineLevel="0" collapsed="false">
      <c r="B44" s="26" t="s">
        <v>42</v>
      </c>
      <c r="C44" s="26"/>
      <c r="D44" s="26"/>
    </row>
  </sheetData>
  <mergeCells count="23">
    <mergeCell ref="B3:D3"/>
    <mergeCell ref="B5:D5"/>
    <mergeCell ref="B9:D9"/>
    <mergeCell ref="B10:D10"/>
    <mergeCell ref="B11:D11"/>
    <mergeCell ref="B12:D12"/>
    <mergeCell ref="B13:D13"/>
    <mergeCell ref="B15:D15"/>
    <mergeCell ref="B20:D20"/>
    <mergeCell ref="B29:D29"/>
    <mergeCell ref="B30:D30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4:D4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2"/>
    <col collapsed="false" customWidth="true" hidden="false" outlineLevel="0" max="3" min="3" style="1" width="20"/>
    <col collapsed="false" customWidth="true" hidden="false" outlineLevel="0" max="4" min="4" style="1" width="30"/>
    <col collapsed="false" customWidth="true" hidden="false" outlineLevel="0" max="5" min="5" style="1" width="2"/>
  </cols>
  <sheetData>
    <row r="1" customFormat="false" ht="7.5" hidden="false" customHeight="true" outlineLevel="0" collapsed="false"/>
    <row r="2" customFormat="false" ht="15" hidden="false" customHeight="true" outlineLevel="0" collapsed="false">
      <c r="A2" s="2"/>
      <c r="B2" s="2"/>
      <c r="C2" s="2"/>
      <c r="D2" s="2"/>
      <c r="E2" s="2"/>
    </row>
    <row r="3" customFormat="false" ht="27.75" hidden="false" customHeight="true" outlineLevel="0" collapsed="false">
      <c r="A3" s="2"/>
      <c r="B3" s="27" t="s">
        <v>43</v>
      </c>
      <c r="C3" s="27"/>
      <c r="D3" s="27"/>
      <c r="E3" s="2"/>
    </row>
    <row r="4" customFormat="false" ht="15" hidden="false" customHeight="true" outlineLevel="0" collapsed="false">
      <c r="A4" s="2"/>
      <c r="B4" s="2"/>
      <c r="C4" s="2"/>
      <c r="D4" s="2"/>
      <c r="E4" s="2"/>
    </row>
    <row r="5" customFormat="false" ht="19.5" hidden="false" customHeight="true" outlineLevel="0" collapsed="false">
      <c r="A5" s="2"/>
      <c r="B5" s="28" t="s">
        <v>44</v>
      </c>
      <c r="C5" s="28"/>
      <c r="D5" s="28"/>
      <c r="E5" s="2"/>
    </row>
    <row r="6" customFormat="false" ht="15" hidden="false" customHeight="true" outlineLevel="0" collapsed="false">
      <c r="A6" s="2"/>
      <c r="B6" s="2"/>
      <c r="C6" s="2"/>
      <c r="D6" s="2"/>
      <c r="E6" s="2"/>
    </row>
    <row r="8" customFormat="false" ht="21.75" hidden="false" customHeight="true" outlineLevel="0" collapsed="false">
      <c r="A8" s="5"/>
      <c r="B8" s="29" t="s">
        <v>45</v>
      </c>
      <c r="C8" s="29"/>
      <c r="D8" s="29"/>
      <c r="E8" s="5"/>
    </row>
    <row r="9" customFormat="false" ht="21.75" hidden="false" customHeight="true" outlineLevel="0" collapsed="false">
      <c r="B9" s="14" t="s">
        <v>46</v>
      </c>
      <c r="C9" s="30" t="n">
        <v>30000</v>
      </c>
      <c r="D9" s="31" t="s">
        <v>47</v>
      </c>
    </row>
    <row r="10" customFormat="false" ht="21.75" hidden="false" customHeight="true" outlineLevel="0" collapsed="false">
      <c r="B10" s="11" t="s">
        <v>48</v>
      </c>
      <c r="C10" s="32" t="n">
        <v>4</v>
      </c>
      <c r="D10" s="33" t="s">
        <v>49</v>
      </c>
    </row>
    <row r="11" customFormat="false" ht="21.75" hidden="false" customHeight="true" outlineLevel="0" collapsed="false">
      <c r="B11" s="14" t="s">
        <v>50</v>
      </c>
      <c r="C11" s="30" t="n">
        <v>12000</v>
      </c>
      <c r="D11" s="31" t="s">
        <v>51</v>
      </c>
    </row>
    <row r="12" customFormat="false" ht="3.75" hidden="false" customHeight="true" outlineLevel="0" collapsed="false"/>
    <row r="13" customFormat="false" ht="19.5" hidden="false" customHeight="true" outlineLevel="0" collapsed="false">
      <c r="B13" s="34" t="s">
        <v>52</v>
      </c>
      <c r="C13" s="35" t="n">
        <f aca="false">IFERROR((C9+C11)*C10,0)</f>
        <v>168000</v>
      </c>
    </row>
    <row r="14" customFormat="false" ht="7.5" hidden="false" customHeight="true" outlineLevel="0" collapsed="false"/>
    <row r="15" customFormat="false" ht="21.75" hidden="false" customHeight="true" outlineLevel="0" collapsed="false">
      <c r="A15" s="5"/>
      <c r="B15" s="29" t="s">
        <v>53</v>
      </c>
      <c r="C15" s="29"/>
      <c r="D15" s="29"/>
      <c r="E15" s="5"/>
    </row>
    <row r="16" customFormat="false" ht="21.75" hidden="false" customHeight="true" outlineLevel="0" collapsed="false">
      <c r="B16" s="11" t="s">
        <v>54</v>
      </c>
      <c r="C16" s="30" t="n">
        <v>60000</v>
      </c>
      <c r="D16" s="33" t="s">
        <v>55</v>
      </c>
    </row>
    <row r="17" customFormat="false" ht="21.75" hidden="false" customHeight="true" outlineLevel="0" collapsed="false">
      <c r="B17" s="14" t="s">
        <v>56</v>
      </c>
      <c r="C17" s="36" t="n">
        <v>0.035</v>
      </c>
      <c r="D17" s="31" t="s">
        <v>57</v>
      </c>
    </row>
    <row r="18" customFormat="false" ht="21.75" hidden="false" customHeight="true" outlineLevel="0" collapsed="false">
      <c r="B18" s="11" t="s">
        <v>58</v>
      </c>
      <c r="C18" s="36" t="n">
        <v>0.04</v>
      </c>
      <c r="D18" s="33" t="s">
        <v>59</v>
      </c>
    </row>
    <row r="19" customFormat="false" ht="3.75" hidden="false" customHeight="true" outlineLevel="0" collapsed="false"/>
    <row r="20" customFormat="false" ht="19.5" hidden="false" customHeight="true" outlineLevel="0" collapsed="false">
      <c r="B20" s="37" t="s">
        <v>60</v>
      </c>
      <c r="C20" s="38" t="n">
        <f aca="false">IFERROR(C16*(1+C17)^10,0)</f>
        <v>84635.9256372673</v>
      </c>
    </row>
    <row r="21" customFormat="false" ht="19.5" hidden="false" customHeight="true" outlineLevel="0" collapsed="false">
      <c r="B21" s="34" t="s">
        <v>61</v>
      </c>
      <c r="C21" s="35" t="n">
        <f aca="false">IFERROR(C16*(1+C17)^20,0)</f>
        <v>119387.331807951</v>
      </c>
    </row>
    <row r="22" customFormat="false" ht="7.5" hidden="false" customHeight="true" outlineLevel="0" collapsed="false"/>
    <row r="23" customFormat="false" ht="21.75" hidden="false" customHeight="true" outlineLevel="0" collapsed="false">
      <c r="A23" s="5"/>
      <c r="B23" s="29" t="s">
        <v>62</v>
      </c>
      <c r="C23" s="29"/>
      <c r="D23" s="29"/>
      <c r="E23" s="5"/>
    </row>
    <row r="24" customFormat="false" ht="21.75" hidden="false" customHeight="true" outlineLevel="0" collapsed="false">
      <c r="B24" s="11" t="s">
        <v>63</v>
      </c>
      <c r="C24" s="30" t="n">
        <v>34000</v>
      </c>
      <c r="D24" s="33" t="s">
        <v>64</v>
      </c>
    </row>
    <row r="25" customFormat="false" ht="21.75" hidden="false" customHeight="true" outlineLevel="0" collapsed="false">
      <c r="B25" s="14" t="s">
        <v>65</v>
      </c>
      <c r="C25" s="36" t="n">
        <v>0.02</v>
      </c>
      <c r="D25" s="31" t="s">
        <v>66</v>
      </c>
    </row>
    <row r="26" customFormat="false" ht="3.75" hidden="false" customHeight="true" outlineLevel="0" collapsed="false">
      <c r="B26" s="39" t="s">
        <v>67</v>
      </c>
      <c r="C26" s="40" t="n">
        <v>0.06</v>
      </c>
      <c r="D26" s="41" t="s">
        <v>68</v>
      </c>
    </row>
    <row r="27" customFormat="false" ht="19.5" hidden="false" customHeight="true" outlineLevel="0" collapsed="false">
      <c r="B27" s="34" t="s">
        <v>69</v>
      </c>
      <c r="C27" s="35" t="n">
        <f aca="false">IFERROR(C24*(1+C25)^10,0)</f>
        <v>41445.8102798218</v>
      </c>
    </row>
    <row r="28" customFormat="false" ht="7.5" hidden="false" customHeight="true" outlineLevel="0" collapsed="false"/>
    <row r="29" customFormat="false" ht="21.75" hidden="false" customHeight="true" outlineLevel="0" collapsed="false">
      <c r="A29" s="5"/>
      <c r="B29" s="29" t="s">
        <v>70</v>
      </c>
      <c r="C29" s="29"/>
      <c r="D29" s="29"/>
      <c r="E29" s="5"/>
    </row>
    <row r="30" customFormat="false" ht="21.75" hidden="false" customHeight="true" outlineLevel="0" collapsed="false">
      <c r="B30" s="11" t="s">
        <v>71</v>
      </c>
      <c r="C30" s="36" t="n">
        <v>0.07</v>
      </c>
      <c r="D30" s="33" t="s">
        <v>72</v>
      </c>
    </row>
    <row r="31" customFormat="false" ht="21.75" hidden="false" customHeight="true" outlineLevel="0" collapsed="false">
      <c r="B31" s="14" t="s">
        <v>73</v>
      </c>
      <c r="C31" s="32" t="n">
        <v>40</v>
      </c>
      <c r="D31" s="31" t="s">
        <v>74</v>
      </c>
    </row>
    <row r="32" customFormat="false" ht="7.5" hidden="false" customHeight="true" outlineLevel="0" collapsed="false"/>
    <row r="33" customFormat="false" ht="21.75" hidden="false" customHeight="true" outlineLevel="0" collapsed="false">
      <c r="A33" s="2"/>
      <c r="B33" s="42" t="s">
        <v>75</v>
      </c>
      <c r="C33" s="42"/>
      <c r="D33" s="42"/>
      <c r="E33" s="2"/>
    </row>
    <row r="34" customFormat="false" ht="19.5" hidden="false" customHeight="true" outlineLevel="0" collapsed="false">
      <c r="B34" s="37" t="s">
        <v>76</v>
      </c>
      <c r="C34" s="38" t="n">
        <f aca="false">IFERROR((C9+C11)*C10,0)</f>
        <v>168000</v>
      </c>
    </row>
    <row r="35" customFormat="false" ht="19.5" hidden="false" customHeight="true" outlineLevel="0" collapsed="false">
      <c r="B35" s="34" t="s">
        <v>77</v>
      </c>
      <c r="C35" s="35" t="n">
        <f aca="false">IFERROR(C16*(1-C18)*IF(ABS(C17-C30)&lt;0.001,C31,(1-((1+C17)/(1+C30))^C31)/(C30-C17)),0)</f>
        <v>1210585.99232613</v>
      </c>
    </row>
    <row r="36" customFormat="false" ht="19.5" hidden="false" customHeight="true" outlineLevel="0" collapsed="false">
      <c r="B36" s="37" t="s">
        <v>78</v>
      </c>
      <c r="C36" s="38" t="n">
        <f aca="false">IFERROR(C24*(1-C26)*IF(ABS(C25-C30)&lt;0.001,C31+C10,(1-((1+C25)/(1+C30))^(C31+C10))/(C30-C25)),0)</f>
        <v>561368.015180119</v>
      </c>
    </row>
    <row r="37" customFormat="false" ht="19.5" hidden="false" customHeight="true" outlineLevel="0" collapsed="false">
      <c r="B37" s="34" t="s">
        <v>79</v>
      </c>
      <c r="C37" s="35" t="n">
        <f aca="false">IFERROR(C35-C36-(C9+C11)*C10,0)</f>
        <v>481217.97714601</v>
      </c>
    </row>
    <row r="38" customFormat="false" ht="19.5" hidden="false" customHeight="true" outlineLevel="0" collapsed="false">
      <c r="B38" s="37" t="s">
        <v>80</v>
      </c>
      <c r="C38" s="43" t="n">
        <f aca="false">IFERROR(CEILING((C9+C11)*C10/MAX(C16*(1-C18)-C24*(1-C26),1),1),"N/A")</f>
        <v>7</v>
      </c>
    </row>
    <row r="39" customFormat="false" ht="7.5" hidden="false" customHeight="true" outlineLevel="0" collapsed="false"/>
    <row r="40" customFormat="false" ht="30" hidden="false" customHeight="true" outlineLevel="0" collapsed="false">
      <c r="B40" s="44" t="str">
        <f aca="false">IF(C37&gt;500000,"✅  STRONG ROI — This degree looks financially worthwhile.",IF(C37&gt;0,"⚠️  MARGINAL ROI — Close call. Consider cost, career fit, and personal goals.","❌  NEGATIVE ROI — Estimated costs may exceed lifetime earnings advantage."))</f>
        <v>⚠️  MARGINAL ROI — Close call. Consider cost, career fit, and personal goals.</v>
      </c>
      <c r="C40" s="44"/>
      <c r="D40" s="44"/>
    </row>
    <row r="41" customFormat="false" ht="7.5" hidden="false" customHeight="true" outlineLevel="0" collapsed="false"/>
    <row r="42" customFormat="false" ht="15.75" hidden="false" customHeight="true" outlineLevel="0" collapsed="false">
      <c r="B42" s="45" t="s">
        <v>81</v>
      </c>
      <c r="C42" s="45"/>
      <c r="D42" s="45"/>
    </row>
    <row r="44" customFormat="false" ht="13.5" hidden="false" customHeight="true" outlineLevel="0" collapsed="false">
      <c r="B44" s="46" t="s">
        <v>82</v>
      </c>
      <c r="C44" s="46"/>
      <c r="D44" s="46"/>
    </row>
  </sheetData>
  <mergeCells count="10">
    <mergeCell ref="B3:D3"/>
    <mergeCell ref="B5:D5"/>
    <mergeCell ref="B8:D8"/>
    <mergeCell ref="B15:D15"/>
    <mergeCell ref="B23:D23"/>
    <mergeCell ref="B29:D29"/>
    <mergeCell ref="B33:D33"/>
    <mergeCell ref="B40:D40"/>
    <mergeCell ref="B42:D42"/>
    <mergeCell ref="B44:D4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6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2"/>
    <col collapsed="false" customWidth="true" hidden="false" outlineLevel="0" max="6" min="3" style="1" width="18"/>
    <col collapsed="false" customWidth="true" hidden="false" outlineLevel="0" max="7" min="7" style="1" width="2"/>
  </cols>
  <sheetData>
    <row r="1" customFormat="false" ht="7.5" hidden="false" customHeight="true" outlineLevel="0" collapsed="false"/>
    <row r="2" customFormat="false" ht="15" hidden="false" customHeight="true" outlineLevel="0" collapsed="false">
      <c r="A2" s="2"/>
      <c r="B2" s="2"/>
      <c r="C2" s="2"/>
      <c r="D2" s="2"/>
      <c r="E2" s="2"/>
      <c r="F2" s="2"/>
      <c r="G2" s="2"/>
    </row>
    <row r="3" customFormat="false" ht="27.75" hidden="false" customHeight="true" outlineLevel="0" collapsed="false">
      <c r="A3" s="2"/>
      <c r="B3" s="27" t="s">
        <v>83</v>
      </c>
      <c r="C3" s="27"/>
      <c r="D3" s="27"/>
      <c r="E3" s="27"/>
      <c r="F3" s="27"/>
      <c r="G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2"/>
    </row>
    <row r="5" customFormat="false" ht="19.5" hidden="false" customHeight="true" outlineLevel="0" collapsed="false">
      <c r="A5" s="2"/>
      <c r="B5" s="28" t="s">
        <v>84</v>
      </c>
      <c r="C5" s="28"/>
      <c r="D5" s="28"/>
      <c r="E5" s="28"/>
      <c r="F5" s="28"/>
      <c r="G5" s="2"/>
    </row>
    <row r="6" customFormat="false" ht="15" hidden="false" customHeight="true" outlineLevel="0" collapsed="false">
      <c r="A6" s="2"/>
      <c r="B6" s="2"/>
      <c r="C6" s="2"/>
      <c r="D6" s="2"/>
      <c r="E6" s="2"/>
      <c r="F6" s="2"/>
      <c r="G6" s="2"/>
    </row>
    <row r="8" customFormat="false" ht="13.5" hidden="false" customHeight="true" outlineLevel="0" collapsed="false">
      <c r="B8" s="47" t="s">
        <v>85</v>
      </c>
      <c r="C8" s="47"/>
      <c r="D8" s="47"/>
      <c r="E8" s="47"/>
      <c r="F8" s="47"/>
    </row>
    <row r="9" customFormat="false" ht="18" hidden="false" customHeight="true" outlineLevel="0" collapsed="false">
      <c r="B9" s="48" t="s">
        <v>86</v>
      </c>
      <c r="C9" s="49" t="s">
        <v>87</v>
      </c>
      <c r="D9" s="50" t="s">
        <v>88</v>
      </c>
      <c r="E9" s="51" t="s">
        <v>89</v>
      </c>
    </row>
    <row r="10" customFormat="false" ht="27.75" hidden="false" customHeight="true" outlineLevel="0" collapsed="false">
      <c r="B10" s="52" t="n">
        <f aca="false">'📋 Quick Calculator'!C34</f>
        <v>168000</v>
      </c>
      <c r="C10" s="52" t="n">
        <f aca="false">'📋 Quick Calculator'!C35</f>
        <v>1210585.99232613</v>
      </c>
      <c r="D10" s="52" t="n">
        <f aca="false">'📋 Quick Calculator'!C36</f>
        <v>561368.015180119</v>
      </c>
      <c r="E10" s="52" t="n">
        <f aca="false">'📋 Quick Calculator'!C37</f>
        <v>481217.97714601</v>
      </c>
    </row>
    <row r="12" customFormat="false" ht="18" hidden="false" customHeight="true" outlineLevel="0" collapsed="false">
      <c r="B12" s="48" t="s">
        <v>90</v>
      </c>
      <c r="C12" s="48" t="s">
        <v>91</v>
      </c>
      <c r="D12" s="48" t="s">
        <v>92</v>
      </c>
      <c r="E12" s="48" t="s">
        <v>93</v>
      </c>
    </row>
    <row r="13" customFormat="false" ht="27.75" hidden="false" customHeight="true" outlineLevel="0" collapsed="false">
      <c r="B13" s="53" t="n">
        <f aca="false">'📋 Quick Calculator'!C38</f>
        <v>7</v>
      </c>
      <c r="C13" s="52" t="n">
        <f aca="false">'📋 Quick Calculator'!C16</f>
        <v>60000</v>
      </c>
      <c r="D13" s="52" t="n">
        <f aca="false">'📋 Quick Calculator'!C20</f>
        <v>84635.9256372673</v>
      </c>
      <c r="E13" s="52" t="n">
        <f aca="false">'📋 Quick Calculator'!C21</f>
        <v>119387.331807951</v>
      </c>
    </row>
    <row r="15" customFormat="false" ht="9.75" hidden="false" customHeight="true" outlineLevel="0" collapsed="false"/>
    <row r="16" customFormat="false" ht="31.5" hidden="false" customHeight="true" outlineLevel="0" collapsed="false">
      <c r="B16" s="54" t="str">
        <f aca="false">IF('📋 Quick Calculator'!C37&gt;500000,"✅  STRONG ROI — This degree looks financially worthwhile.",IF('📋 Quick Calculator'!C37&gt;0,"⚠️  MARGINAL ROI — Close call. Consider cost, career fit, and personal goals.","❌  NEGATIVE ROI — Estimated costs may exceed lifetime earnings advantage."))</f>
        <v>⚠️  MARGINAL ROI — Close call. Consider cost, career fit, and personal goals.</v>
      </c>
      <c r="C16" s="54"/>
      <c r="D16" s="54"/>
      <c r="E16" s="54"/>
      <c r="F16" s="54"/>
    </row>
    <row r="18" customFormat="false" ht="9.75" hidden="false" customHeight="true" outlineLevel="0" collapsed="false"/>
    <row r="19" customFormat="false" ht="18" hidden="false" customHeight="true" outlineLevel="0" collapsed="false">
      <c r="B19" s="29" t="s">
        <v>94</v>
      </c>
      <c r="C19" s="29"/>
      <c r="D19" s="29"/>
      <c r="E19" s="29"/>
      <c r="F19" s="29"/>
    </row>
    <row r="36" customFormat="false" ht="18" hidden="false" customHeight="true" outlineLevel="0" collapsed="false">
      <c r="B36" s="29" t="s">
        <v>95</v>
      </c>
      <c r="C36" s="29"/>
      <c r="D36" s="29"/>
      <c r="E36" s="29"/>
      <c r="F36" s="29"/>
    </row>
    <row r="50" customFormat="false" ht="19.5" hidden="false" customHeight="true" outlineLevel="0" collapsed="false">
      <c r="A50" s="1" t="s">
        <v>96</v>
      </c>
      <c r="B50" s="55" t="s">
        <v>97</v>
      </c>
      <c r="C50" s="55"/>
      <c r="D50" s="55"/>
      <c r="E50" s="55"/>
      <c r="F50" s="55"/>
    </row>
    <row r="51" customFormat="false" ht="39.75" hidden="false" customHeight="true" outlineLevel="0" collapsed="false">
      <c r="A51" s="1" t="n">
        <v>0</v>
      </c>
      <c r="B51" s="56" t="s">
        <v>98</v>
      </c>
      <c r="C51" s="56"/>
      <c r="D51" s="56"/>
      <c r="E51" s="56"/>
      <c r="F51" s="56"/>
    </row>
    <row r="52" customFormat="false" ht="15" hidden="false" customHeight="true" outlineLevel="0" collapsed="false">
      <c r="A52" s="1" t="n">
        <v>10</v>
      </c>
      <c r="B52" s="57" t="n">
        <f aca="false">IFERROR('📋 Quick Calculator'!C16*(1-'📋 Quick Calculator'!C18)*(1+'📋 Quick Calculator'!C17)^10,0)</f>
        <v>81250.4886117766</v>
      </c>
      <c r="C52" s="57" t="n">
        <f aca="false">IFERROR('📋 Quick Calculator'!C24*(1-'📋 Quick Calculator'!C26)*(1+'📋 Quick Calculator'!C25)^10,0)</f>
        <v>38959.0616630324</v>
      </c>
    </row>
    <row r="53" customFormat="false" ht="13.5" hidden="false" customHeight="true" outlineLevel="0" collapsed="false">
      <c r="A53" s="1" t="n">
        <v>20</v>
      </c>
      <c r="B53" s="58" t="s">
        <v>99</v>
      </c>
      <c r="C53" s="58"/>
      <c r="D53" s="58"/>
      <c r="E53" s="58"/>
      <c r="F53" s="58"/>
    </row>
    <row r="54" customFormat="false" ht="15" hidden="false" customHeight="true" outlineLevel="0" collapsed="false">
      <c r="A54" s="1" t="n">
        <v>30</v>
      </c>
      <c r="B54" s="57" t="n">
        <f aca="false">IFERROR('📋 Quick Calculator'!C16*(1-'📋 Quick Calculator'!C18)*(1+'📋 Quick Calculator'!C17)^30,0)</f>
        <v>161671.317390871</v>
      </c>
      <c r="C54" s="57" t="n">
        <f aca="false">IFERROR('📋 Quick Calculator'!C24*(1-'📋 Quick Calculator'!C26)*(1+'📋 Quick Calculator'!C25)^30,0)</f>
        <v>57891.1162279432</v>
      </c>
    </row>
    <row r="55" customFormat="false" ht="15" hidden="false" customHeight="true" outlineLevel="0" collapsed="false">
      <c r="A55" s="1" t="s">
        <v>100</v>
      </c>
      <c r="B55" s="57" t="s">
        <v>101</v>
      </c>
      <c r="C55" s="57" t="n">
        <f aca="false">IFERROR('📋 Quick Calculator'!C24*(1-'📋 Quick Calculator'!C26)*(1+'📋 Quick Calculator'!C25)^40,0)</f>
        <v>70568.9476491307</v>
      </c>
    </row>
    <row r="56" customFormat="false" ht="15" hidden="false" customHeight="true" outlineLevel="0" collapsed="false">
      <c r="A56" s="1" t="s">
        <v>102</v>
      </c>
      <c r="B56" s="57" t="n">
        <f aca="false">'📋 Quick Calculator'!C35</f>
        <v>1210585.99232613</v>
      </c>
    </row>
    <row r="57" customFormat="false" ht="15" hidden="false" customHeight="true" outlineLevel="0" collapsed="false">
      <c r="A57" s="1" t="s">
        <v>103</v>
      </c>
      <c r="B57" s="57" t="n">
        <f aca="false">'📋 Quick Calculator'!C36</f>
        <v>561368.015180119</v>
      </c>
    </row>
    <row r="60" customFormat="false" ht="15" hidden="false" customHeight="true" outlineLevel="0" collapsed="false">
      <c r="A60" s="1" t="s">
        <v>96</v>
      </c>
      <c r="B60" s="1" t="s">
        <v>104</v>
      </c>
      <c r="C60" s="1" t="s">
        <v>105</v>
      </c>
    </row>
    <row r="61" customFormat="false" ht="15" hidden="false" customHeight="true" outlineLevel="0" collapsed="false">
      <c r="A61" s="1" t="n">
        <v>0</v>
      </c>
      <c r="B61" s="59" t="n">
        <f aca="false">IFERROR('📋 Quick Calculator'!C16*(1+'📋 Quick Calculator'!C17)^0,0)</f>
        <v>60000</v>
      </c>
      <c r="C61" s="59" t="n">
        <f aca="false">IFERROR('📋 Quick Calculator'!C24*(1+'📋 Quick Calculator'!C25)^0,0)</f>
        <v>34000</v>
      </c>
    </row>
    <row r="62" customFormat="false" ht="15" hidden="false" customHeight="true" outlineLevel="0" collapsed="false">
      <c r="A62" s="1" t="n">
        <v>5</v>
      </c>
      <c r="B62" s="59" t="n">
        <f aca="false">IFERROR('📋 Quick Calculator'!C16*(1+'📋 Quick Calculator'!C17)^5,0)</f>
        <v>71261.1783388125</v>
      </c>
      <c r="C62" s="59" t="n">
        <f aca="false">IFERROR('📋 Quick Calculator'!C24*(1+'📋 Quick Calculator'!C25)^5,0)</f>
        <v>37538.7473088</v>
      </c>
    </row>
    <row r="63" customFormat="false" ht="15" hidden="false" customHeight="true" outlineLevel="0" collapsed="false">
      <c r="A63" s="1" t="n">
        <v>10</v>
      </c>
      <c r="B63" s="59" t="n">
        <f aca="false">IFERROR('📋 Quick Calculator'!C16*(1+'📋 Quick Calculator'!C17)^10,0)</f>
        <v>84635.9256372673</v>
      </c>
      <c r="C63" s="59" t="n">
        <f aca="false">IFERROR('📋 Quick Calculator'!C24*(1+'📋 Quick Calculator'!C25)^10,0)</f>
        <v>41445.8102798218</v>
      </c>
    </row>
    <row r="64" customFormat="false" ht="15" hidden="false" customHeight="true" outlineLevel="0" collapsed="false">
      <c r="A64" s="1" t="n">
        <v>15</v>
      </c>
      <c r="B64" s="59" t="n">
        <f aca="false">IFERROR('📋 Quick Calculator'!C16*(1+'📋 Quick Calculator'!C17)^15,0)</f>
        <v>100520.92984513</v>
      </c>
      <c r="C64" s="59" t="n">
        <f aca="false">IFERROR('📋 Quick Calculator'!C24*(1+'📋 Quick Calculator'!C25)^15,0)</f>
        <v>45759.5235030204</v>
      </c>
    </row>
    <row r="65" customFormat="false" ht="15" hidden="false" customHeight="true" outlineLevel="0" collapsed="false">
      <c r="A65" s="1" t="n">
        <v>20</v>
      </c>
      <c r="B65" s="59" t="n">
        <f aca="false">IFERROR('📋 Quick Calculator'!C16*(1+'📋 Quick Calculator'!C17)^20,0)</f>
        <v>119387.331807951</v>
      </c>
      <c r="C65" s="59" t="n">
        <f aca="false">IFERROR('📋 Quick Calculator'!C24*(1+'📋 Quick Calculator'!C25)^20,0)</f>
        <v>50522.2114632641</v>
      </c>
    </row>
    <row r="66" customFormat="false" ht="15" hidden="false" customHeight="true" outlineLevel="0" collapsed="false">
      <c r="A66" s="1" t="n">
        <v>25</v>
      </c>
      <c r="B66" s="59" t="n">
        <f aca="false">IFERROR('📋 Quick Calculator'!C16*(1+'📋 Quick Calculator'!C17)^25,0)</f>
        <v>141794.699056022</v>
      </c>
      <c r="C66" s="59" t="n">
        <f aca="false">IFERROR('📋 Quick Calculator'!C24*(1+'📋 Quick Calculator'!C25)^25,0)</f>
        <v>55780.6038118008</v>
      </c>
    </row>
    <row r="67" customFormat="false" ht="15" hidden="false" customHeight="true" outlineLevel="0" collapsed="false">
      <c r="A67" s="1" t="n">
        <v>30</v>
      </c>
      <c r="B67" s="59" t="n">
        <f aca="false">IFERROR('📋 Quick Calculator'!C16*(1+'📋 Quick Calculator'!C17)^30,0)</f>
        <v>168407.622282158</v>
      </c>
      <c r="C67" s="59" t="n">
        <f aca="false">IFERROR('📋 Quick Calculator'!C24*(1+'📋 Quick Calculator'!C25)^30,0)</f>
        <v>61586.2938595141</v>
      </c>
    </row>
    <row r="68" customFormat="false" ht="15" hidden="false" customHeight="true" outlineLevel="0" collapsed="false">
      <c r="A68" s="1" t="n">
        <v>35</v>
      </c>
      <c r="B68" s="59" t="n">
        <f aca="false">IFERROR('📋 Quick Calculator'!C16*(1+'📋 Quick Calculator'!C17)^35,0)</f>
        <v>200015.42675107</v>
      </c>
      <c r="C68" s="59" t="n">
        <f aca="false">IFERROR('📋 Quick Calculator'!C24*(1+'📋 Quick Calculator'!C25)^35,0)</f>
        <v>67996.2447905235</v>
      </c>
    </row>
    <row r="69" customFormat="false" ht="15" hidden="false" customHeight="true" outlineLevel="0" collapsed="false">
      <c r="A69" s="1" t="n">
        <v>40</v>
      </c>
      <c r="B69" s="59" t="n">
        <f aca="false">IFERROR('📋 Quick Calculator'!C16*(1+'📋 Quick Calculator'!C17)^40,0)</f>
        <v>237555.583270361</v>
      </c>
      <c r="C69" s="59" t="n">
        <f aca="false">IFERROR('📋 Quick Calculator'!C24*(1+'📋 Quick Calculator'!C25)^40,0)</f>
        <v>75073.348562905</v>
      </c>
    </row>
  </sheetData>
  <mergeCells count="9">
    <mergeCell ref="B3:F3"/>
    <mergeCell ref="B5:F5"/>
    <mergeCell ref="B8:F8"/>
    <mergeCell ref="B16:F16"/>
    <mergeCell ref="B19:F19"/>
    <mergeCell ref="B36:F36"/>
    <mergeCell ref="B50:F50"/>
    <mergeCell ref="B51:F51"/>
    <mergeCell ref="B53:F5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2026-03-12T15:50:43Z</dcterms:created>
  <dc:creator>Western Prairie Analytics</dc:creator>
  <dc:description>Free College ROI Calculator — Western Prairie Analytics</dc:description>
  <cp:keywords>college ROI education investment Western Prairie Analytics free calculator</cp:keywords>
  <dc:language>en-US</dc:language>
  <cp:lastModifiedBy/>
  <dcterms:modified xsi:type="dcterms:W3CDTF">2026-03-15T19:04:16Z</dcterms:modified>
  <cp:revision>2</cp:revision>
  <dc:subject>College Financial Decision Calculator</dc:subject>
  <dc:title>Western Prairie Analytics — College ROI Calculator (Free Edition)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